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<sst xmlns="http://schemas.openxmlformats.org/spreadsheetml/2006/main" count="914" uniqueCount="841">
  <si>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Залишок коштів на рахунку на 17.07.2015</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</si>
  <si>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</si>
  <si>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</si>
  <si>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</si>
  <si>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</si>
  <si>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</si>
  <si>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</si>
  <si>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</si>
  <si>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</si>
  <si>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</si>
  <si>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</si>
  <si>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</si>
  <si>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</si>
  <si>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</si>
  <si>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</si>
  <si>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</si>
  <si>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</si>
  <si>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</si>
  <si>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</si>
  <si>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</si>
  <si>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</si>
  <si>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</si>
  <si>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</si>
  <si>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</si>
  <si>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</si>
  <si>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</si>
  <si>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</si>
  <si>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</si>
  <si>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</si>
  <si>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</si>
  <si>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</si>
  <si>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</si>
  <si>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</si>
  <si>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</si>
  <si>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</si>
  <si>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</si>
  <si>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</si>
  <si>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</si>
  <si>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</si>
  <si>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</si>
  <si>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</si>
  <si>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</si>
  <si>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</si>
  <si>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</si>
  <si>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</si>
  <si>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</si>
  <si>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</si>
  <si>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</si>
  <si>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</si>
  <si>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</si>
  <si>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</si>
  <si>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</si>
  <si>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</si>
  <si>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</si>
  <si>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</si>
  <si>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</si>
  <si>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</si>
  <si>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</si>
  <si>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</si>
  <si>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</si>
  <si>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</si>
  <si>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</si>
  <si>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</si>
  <si>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</si>
  <si>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</si>
  <si>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</si>
  <si>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</si>
  <si>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</si>
  <si>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</si>
  <si>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</si>
  <si>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</si>
  <si>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</si>
  <si>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</si>
  <si>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</si>
  <si>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</si>
  <si>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</si>
  <si>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</si>
  <si>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</si>
  <si>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</si>
  <si>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</si>
  <si>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</si>
  <si>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</si>
  <si>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</si>
  <si>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</si>
  <si>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</si>
  <si>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</si>
  <si>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</si>
  <si>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</si>
  <si>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</si>
  <si>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</si>
  <si>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</si>
  <si>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</si>
  <si>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</si>
  <si>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</si>
  <si>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</si>
  <si>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</si>
  <si>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</si>
  <si>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</si>
  <si>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</si>
  <si>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</si>
  <si>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</si>
  <si>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</si>
  <si>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</si>
  <si>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</si>
  <si>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</si>
  <si>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</si>
  <si>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</si>
  <si>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</si>
  <si>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</si>
  <si>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</si>
  <si>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</si>
  <si>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</si>
  <si>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</si>
  <si>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</si>
  <si>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</si>
  <si>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</si>
  <si>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</si>
  <si>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</si>
  <si>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</si>
  <si>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</si>
  <si>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</si>
  <si>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</si>
  <si>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</si>
  <si>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</si>
  <si>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</si>
  <si>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</si>
  <si>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</si>
  <si>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</si>
  <si>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</si>
  <si>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</si>
  <si>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</si>
  <si>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</si>
  <si>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</si>
  <si>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</si>
  <si>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</si>
  <si>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</si>
  <si>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</si>
  <si>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</si>
  <si>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</si>
  <si>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</si>
  <si>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</si>
  <si>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</si>
  <si>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</si>
  <si>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</si>
  <si>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</si>
  <si>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</si>
  <si>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</si>
  <si>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</si>
  <si>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</si>
  <si>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</si>
  <si>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</si>
  <si>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</si>
  <si>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</si>
  <si>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</si>
  <si>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</si>
  <si>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</si>
  <si>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</si>
  <si>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</si>
  <si>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</si>
  <si>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</si>
  <si>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</si>
  <si>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</si>
  <si>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</si>
  <si>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</si>
  <si>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</si>
  <si>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</si>
  <si>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</si>
  <si>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</si>
  <si>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</si>
  <si>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</si>
  <si>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</si>
  <si>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</si>
  <si>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</si>
  <si>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</si>
  <si>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</si>
  <si>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</si>
  <si>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</si>
  <si>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</si>
  <si>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</si>
  <si>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</si>
  <si>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</si>
  <si>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</si>
  <si>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</si>
  <si>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</si>
  <si>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</si>
  <si>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</si>
  <si>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</si>
  <si>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</si>
  <si>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</si>
  <si>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</si>
  <si>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</si>
  <si>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</si>
  <si>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</si>
  <si>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</si>
  <si>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</si>
  <si>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</si>
  <si>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</si>
  <si>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</si>
  <si>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</si>
  <si>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</si>
  <si>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</si>
  <si>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</si>
  <si>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</si>
  <si>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</si>
  <si>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</si>
  <si>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</si>
  <si>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</si>
  <si>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</si>
  <si>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</si>
  <si>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</si>
  <si>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</si>
  <si>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</si>
  <si>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</si>
  <si>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</si>
  <si>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</si>
  <si>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</si>
  <si>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</si>
  <si>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</si>
  <si>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</si>
  <si>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</si>
  <si>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</si>
  <si>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</si>
  <si>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</si>
  <si>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</si>
  <si>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</si>
  <si>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</si>
  <si>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</si>
  <si>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</si>
  <si>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</si>
  <si>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</si>
  <si>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</si>
  <si>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</si>
  <si>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</si>
  <si>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</si>
  <si>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</si>
  <si>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</si>
  <si>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</si>
  <si>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</si>
  <si>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</si>
  <si>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</si>
  <si>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</si>
  <si>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</si>
  <si>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</si>
  <si>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</si>
  <si>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</si>
  <si>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</si>
  <si>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</si>
  <si>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</si>
  <si>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</si>
  <si>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</si>
  <si>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</si>
  <si>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</si>
  <si>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</si>
  <si>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</si>
  <si>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</si>
  <si>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</si>
  <si>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</si>
  <si>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</si>
  <si>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</si>
  <si>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</si>
  <si>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</si>
  <si>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</si>
  <si>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</si>
  <si>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</si>
  <si>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</si>
  <si>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</si>
  <si>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</si>
  <si>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</si>
  <si>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</si>
  <si>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</si>
  <si>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</si>
  <si>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</si>
  <si>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</si>
  <si>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</si>
  <si>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</si>
  <si>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</si>
  <si>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</si>
  <si>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</si>
  <si>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</si>
  <si>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</si>
  <si>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</si>
  <si>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</si>
  <si>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</si>
  <si>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</si>
  <si>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</si>
  <si>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</si>
  <si>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</si>
  <si>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</si>
  <si>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</si>
  <si>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</si>
  <si>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</si>
  <si>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</si>
  <si>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</si>
  <si>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</si>
  <si>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</si>
  <si>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</si>
  <si>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</si>
  <si>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</si>
  <si>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</si>
  <si>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</si>
  <si>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</si>
  <si>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</si>
  <si>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</si>
  <si>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</si>
  <si>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</si>
  <si>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</si>
  <si>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</si>
  <si>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</si>
  <si>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</si>
  <si>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</si>
  <si>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</si>
  <si>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</si>
  <si>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</si>
  <si>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</si>
  <si>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</si>
  <si>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</si>
  <si>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</si>
  <si>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</si>
  <si>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</si>
  <si>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</si>
  <si>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</si>
  <si>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</si>
  <si>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</si>
  <si>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</si>
  <si>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</si>
  <si>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</si>
  <si>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</si>
  <si>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</si>
  <si>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</si>
  <si>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</si>
  <si>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</si>
  <si>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</si>
  <si>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</si>
  <si>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</si>
  <si>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</si>
  <si>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</si>
  <si>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</si>
  <si>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</si>
  <si>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</si>
  <si>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</si>
  <si>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</si>
  <si>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</si>
  <si>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</si>
  <si>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</si>
  <si>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</si>
  <si>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</si>
  <si>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</si>
  <si>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</si>
  <si>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</si>
  <si>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</si>
  <si>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</si>
  <si>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</si>
  <si>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</si>
  <si>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</si>
  <si>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</si>
  <si>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</si>
  <si>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</si>
  <si>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</si>
  <si>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</si>
  <si>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</si>
  <si>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</si>
  <si>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</si>
  <si>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</si>
  <si>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</si>
  <si>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</si>
  <si>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</si>
  <si>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</si>
  <si>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</si>
  <si>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</si>
  <si>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</si>
  <si>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</si>
  <si>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</si>
  <si>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</si>
  <si>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</si>
  <si>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</si>
  <si>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</si>
  <si>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</si>
  <si>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</si>
  <si>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</si>
  <si>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</si>
  <si>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</si>
  <si>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</si>
  <si>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</si>
  <si>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</si>
  <si>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</si>
  <si>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</si>
  <si>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</si>
  <si>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</si>
  <si>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</si>
  <si>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</si>
  <si>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</si>
  <si>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</si>
  <si>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</si>
  <si>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</si>
  <si>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</si>
  <si>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</si>
  <si>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</si>
  <si>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</si>
  <si>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</si>
  <si>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</si>
  <si>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</si>
  <si>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</si>
  <si>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</si>
  <si>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</si>
  <si>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</si>
  <si>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</si>
  <si>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</si>
  <si>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</si>
  <si>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</si>
  <si>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</si>
  <si>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</si>
  <si>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</si>
  <si>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</si>
  <si>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</si>
  <si>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</si>
  <si>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</si>
  <si>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</si>
  <si>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</si>
  <si>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</si>
  <si>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</si>
  <si>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</si>
  <si>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</si>
  <si>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</si>
  <si>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</si>
  <si>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</si>
  <si>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</si>
  <si>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</si>
  <si>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</si>
  <si>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</si>
  <si>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</si>
  <si>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</si>
  <si>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</si>
  <si>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</si>
  <si>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</si>
  <si>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</si>
  <si>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</si>
  <si>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</si>
  <si>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</si>
  <si>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</si>
  <si>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</si>
  <si>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</si>
  <si>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</si>
  <si>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</si>
  <si>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</si>
  <si>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</si>
  <si>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</si>
  <si>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</si>
  <si>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</si>
  <si>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</si>
  <si>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</si>
  <si>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</si>
  <si>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</si>
  <si>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</si>
  <si>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</si>
  <si>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</si>
  <si>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</si>
  <si>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</si>
  <si>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</si>
  <si>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</si>
  <si>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</si>
  <si>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</si>
  <si>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</si>
  <si>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</si>
  <si>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</si>
  <si>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</si>
  <si>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</si>
  <si>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</si>
  <si>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</si>
  <si>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</si>
  <si>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</si>
  <si>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</si>
  <si>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</si>
  <si>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</si>
  <si>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</si>
  <si>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</si>
  <si>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</si>
  <si>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</si>
  <si>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</si>
  <si>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</si>
  <si>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</si>
  <si>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</si>
  <si>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</si>
  <si>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</si>
  <si>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</si>
  <si>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</si>
  <si>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</si>
  <si>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</si>
  <si>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</si>
  <si>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</si>
  <si>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</si>
  <si>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</si>
  <si>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</si>
  <si>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</si>
  <si>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</si>
  <si>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</si>
  <si>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</si>
  <si>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Надійшло станом на 17.07.2015</t>
  </si>
  <si>
    <t>Профінансовано на 17.07.2015</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</si>
  <si>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</si>
  <si>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</si>
  <si>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</si>
  <si>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</si>
  <si>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</si>
  <si>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</si>
  <si>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</si>
  <si>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</si>
  <si>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</si>
  <si>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</si>
  <si>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</si>
  <si>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</si>
  <si>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</si>
  <si>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</si>
  <si>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</si>
  <si>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</si>
  <si>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</si>
  <si>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</si>
  <si>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</si>
  <si>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</si>
  <si>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</si>
  <si>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</si>
  <si>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</si>
  <si>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</si>
  <si>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</si>
  <si>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</si>
  <si>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</si>
  <si>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</si>
  <si>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</si>
  <si>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</si>
  <si>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</si>
  <si>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3131-1389929,8
3210-110070,2</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</si>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</sst>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W384" sqref="W38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671</v>
      </c>
      <c r="B2" s="293" t="s">
        <v>672</v>
      </c>
      <c r="C2" s="294"/>
      <c r="D2" s="294"/>
      <c r="E2" s="294"/>
      <c r="F2" s="294"/>
      <c r="G2" s="294"/>
      <c r="H2" s="294"/>
      <c r="I2" s="295"/>
      <c r="J2" s="157" t="s">
        <v>673</v>
      </c>
      <c r="K2" s="155" t="s">
        <v>674</v>
      </c>
      <c r="L2" s="155" t="s">
        <v>675</v>
      </c>
      <c r="M2" s="158" t="s">
        <v>676</v>
      </c>
      <c r="N2" s="158" t="s">
        <v>677</v>
      </c>
      <c r="O2" s="158" t="s">
        <v>678</v>
      </c>
      <c r="P2" s="158" t="s">
        <v>679</v>
      </c>
      <c r="Q2" s="158" t="s">
        <v>680</v>
      </c>
      <c r="R2" s="158" t="s">
        <v>681</v>
      </c>
      <c r="S2" s="158" t="s">
        <v>682</v>
      </c>
      <c r="T2" s="158" t="s">
        <v>683</v>
      </c>
      <c r="U2" s="158" t="s">
        <v>684</v>
      </c>
      <c r="V2" s="158" t="s">
        <v>685</v>
      </c>
      <c r="W2" s="159" t="s">
        <v>496</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203</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83.51+3.37+3.94+14.17+14.17+14.17+33333.33+6.44+1.49+15.16+7.14+5.34+4.99+58202.17+2.92+2.87+2.1+1.89+2.24+13.02+1.33+102221.53+3.57+1.68+4.5+6.18+0.95+2.5+10.2+4.96+1.09+5.88+6.14+340690.12+6.14+58258.03</f>
        <v>592959.2300000001</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411</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1984185.93+2150+50146.77+44775.5+6558+379691.64+45636.88+645446.65+24212.89+74276+5759</f>
        <v>3262839.26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412</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686</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5674216.71</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413</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414</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413000+155339+2371.2+5000+68000+7700+25000+5532.8</f>
        <v>681943</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436</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687</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52513685.47</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688</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0</v>
      </c>
      <c r="C12" s="297"/>
      <c r="D12" s="297"/>
      <c r="E12" s="297"/>
      <c r="F12" s="297"/>
      <c r="G12" s="297"/>
      <c r="H12" s="297"/>
      <c r="I12" s="298"/>
      <c r="J12" s="176">
        <f>J11+W10-W771</f>
        <v>147187586.49</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540</v>
      </c>
      <c r="C14" s="197" t="s">
        <v>533</v>
      </c>
      <c r="D14" s="197" t="s">
        <v>196</v>
      </c>
      <c r="E14" s="198" t="s">
        <v>835</v>
      </c>
      <c r="F14" s="198" t="s">
        <v>535</v>
      </c>
      <c r="G14" s="198" t="s">
        <v>536</v>
      </c>
      <c r="H14" s="198" t="s">
        <v>537</v>
      </c>
      <c r="I14" s="198" t="s">
        <v>541</v>
      </c>
      <c r="J14" s="199" t="s">
        <v>377</v>
      </c>
      <c r="K14" s="200" t="s">
        <v>205</v>
      </c>
      <c r="L14" s="200" t="s">
        <v>206</v>
      </c>
      <c r="M14" s="200" t="s">
        <v>207</v>
      </c>
      <c r="N14" s="200" t="s">
        <v>208</v>
      </c>
      <c r="O14" s="200" t="s">
        <v>209</v>
      </c>
      <c r="P14" s="200" t="s">
        <v>210</v>
      </c>
      <c r="Q14" s="200" t="s">
        <v>211</v>
      </c>
      <c r="R14" s="200" t="s">
        <v>212</v>
      </c>
      <c r="S14" s="200" t="s">
        <v>213</v>
      </c>
      <c r="T14" s="200" t="s">
        <v>214</v>
      </c>
      <c r="U14" s="200" t="s">
        <v>215</v>
      </c>
      <c r="V14" s="200" t="s">
        <v>216</v>
      </c>
      <c r="W14" s="200" t="s">
        <v>497</v>
      </c>
      <c r="X14" s="200" t="s">
        <v>689</v>
      </c>
    </row>
    <row r="15" spans="1:24" s="8" customFormat="1" ht="15.75">
      <c r="A15" s="7"/>
      <c r="B15" s="201"/>
      <c r="C15" s="202"/>
      <c r="D15" s="335" t="s">
        <v>274</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534</v>
      </c>
      <c r="C16" s="337" t="s">
        <v>532</v>
      </c>
      <c r="D16" s="318" t="s">
        <v>327</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328</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48</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49</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50</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51</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302</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303</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304</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52</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838</v>
      </c>
      <c r="C26" s="327" t="s">
        <v>273</v>
      </c>
      <c r="D26" s="316" t="s">
        <v>357</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50</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53</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534</v>
      </c>
      <c r="C29" s="354" t="s">
        <v>532</v>
      </c>
      <c r="D29" s="318" t="s">
        <v>327</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530</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54</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29</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30</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599</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6328342.72</v>
      </c>
      <c r="X34" s="225">
        <f t="shared" si="4"/>
        <v>22029508.530000005</v>
      </c>
    </row>
    <row r="35" spans="2:24" ht="15.75">
      <c r="B35" s="283" t="s">
        <v>839</v>
      </c>
      <c r="C35" s="283" t="s">
        <v>329</v>
      </c>
      <c r="D35" s="318" t="s">
        <v>505</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8040363.07</v>
      </c>
      <c r="R35" s="195">
        <f t="shared" si="9"/>
        <v>4938400</v>
      </c>
      <c r="S35" s="195">
        <f t="shared" si="9"/>
        <v>118100</v>
      </c>
      <c r="T35" s="195">
        <f t="shared" si="9"/>
        <v>0</v>
      </c>
      <c r="U35" s="195">
        <f t="shared" si="9"/>
        <v>880000</v>
      </c>
      <c r="V35" s="195">
        <f t="shared" si="9"/>
        <v>300000</v>
      </c>
      <c r="W35" s="195">
        <f t="shared" si="9"/>
        <v>1678141.34</v>
      </c>
      <c r="X35" s="225">
        <f t="shared" si="4"/>
        <v>7592625.18</v>
      </c>
    </row>
    <row r="36" spans="2:24" ht="63">
      <c r="B36" s="284"/>
      <c r="C36" s="284"/>
      <c r="D36" s="319"/>
      <c r="E36" s="47" t="s">
        <v>59</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330</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331</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332</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333</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334</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335</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336</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337</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338</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339</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340</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341</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342</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816</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817</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818</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819</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820</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821</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822</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823</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824</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130</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131</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132</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133</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134</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358</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378</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379</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515</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516</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13</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320</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60</v>
      </c>
      <c r="F71" s="45"/>
      <c r="G71" s="46"/>
      <c r="H71" s="231"/>
      <c r="I71" s="264">
        <v>3132</v>
      </c>
      <c r="J71" s="9">
        <v>350000</v>
      </c>
      <c r="K71" s="214"/>
      <c r="L71" s="214"/>
      <c r="M71" s="214"/>
      <c r="N71" s="214"/>
      <c r="O71" s="214">
        <v>10000</v>
      </c>
      <c r="P71" s="214"/>
      <c r="Q71" s="214">
        <f>10000+5000</f>
        <v>15000</v>
      </c>
      <c r="R71" s="214">
        <f>330000-5000</f>
        <v>325000</v>
      </c>
      <c r="S71" s="214"/>
      <c r="T71" s="214"/>
      <c r="U71" s="214"/>
      <c r="V71" s="214"/>
      <c r="W71" s="151">
        <v>11900</v>
      </c>
      <c r="X71" s="225">
        <f t="shared" si="4"/>
        <v>13100</v>
      </c>
    </row>
    <row r="72" spans="2:24" ht="15.75">
      <c r="B72" s="284"/>
      <c r="C72" s="284"/>
      <c r="D72" s="319"/>
      <c r="E72" s="31" t="s">
        <v>61</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322</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84"/>
      <c r="C74" s="284"/>
      <c r="D74" s="319"/>
      <c r="E74" s="31" t="s">
        <v>62</v>
      </c>
      <c r="F74" s="45"/>
      <c r="G74" s="46"/>
      <c r="H74" s="231"/>
      <c r="I74" s="264">
        <v>3132</v>
      </c>
      <c r="J74" s="9">
        <v>637500</v>
      </c>
      <c r="K74" s="214"/>
      <c r="L74" s="214"/>
      <c r="M74" s="214"/>
      <c r="N74" s="214"/>
      <c r="O74" s="214">
        <v>10000</v>
      </c>
      <c r="P74" s="214"/>
      <c r="Q74" s="214">
        <f>10000+189000</f>
        <v>199000</v>
      </c>
      <c r="R74" s="214">
        <f>617500-189000</f>
        <v>428500</v>
      </c>
      <c r="S74" s="214"/>
      <c r="T74" s="214"/>
      <c r="U74" s="214"/>
      <c r="V74" s="214"/>
      <c r="W74" s="151">
        <f>300+188062.56</f>
        <v>188362.56</v>
      </c>
      <c r="X74" s="225">
        <f t="shared" si="4"/>
        <v>20637.440000000002</v>
      </c>
    </row>
    <row r="75" spans="2:24" ht="47.25">
      <c r="B75" s="284"/>
      <c r="C75" s="284"/>
      <c r="D75" s="319"/>
      <c r="E75" s="31" t="s">
        <v>63</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64</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65</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66</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67</v>
      </c>
      <c r="F79" s="45"/>
      <c r="G79" s="46"/>
      <c r="H79" s="231"/>
      <c r="I79" s="264">
        <v>3132</v>
      </c>
      <c r="J79" s="9">
        <f>4190000-1385000</f>
        <v>2805000</v>
      </c>
      <c r="K79" s="214"/>
      <c r="L79" s="214"/>
      <c r="M79" s="214"/>
      <c r="N79" s="214"/>
      <c r="O79" s="214">
        <v>10000</v>
      </c>
      <c r="P79" s="214">
        <v>11064</v>
      </c>
      <c r="Q79" s="214">
        <f>718936-400000-189000</f>
        <v>129936</v>
      </c>
      <c r="R79" s="214">
        <f>3300000-985000+189000</f>
        <v>2504000</v>
      </c>
      <c r="S79" s="214"/>
      <c r="T79" s="214"/>
      <c r="U79" s="214"/>
      <c r="V79" s="214">
        <v>150000</v>
      </c>
      <c r="W79" s="151"/>
      <c r="X79" s="225">
        <f t="shared" si="4"/>
        <v>151000</v>
      </c>
    </row>
    <row r="80" spans="2:24" ht="31.5">
      <c r="B80" s="284"/>
      <c r="C80" s="284"/>
      <c r="D80" s="319"/>
      <c r="E80" s="31" t="s">
        <v>56</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68</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727</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35</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36</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34</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404</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405</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84"/>
      <c r="C88" s="284"/>
      <c r="D88" s="319"/>
      <c r="E88" s="31" t="s">
        <v>711</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v>18131</v>
      </c>
      <c r="X88" s="225">
        <f t="shared" si="10"/>
        <v>696869</v>
      </c>
    </row>
    <row r="89" spans="2:24" ht="63">
      <c r="B89" s="284"/>
      <c r="C89" s="284"/>
      <c r="D89" s="319"/>
      <c r="E89" s="31" t="s">
        <v>575</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84"/>
      <c r="C90" s="284"/>
      <c r="D90" s="319"/>
      <c r="E90" s="68" t="s">
        <v>576</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69</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70</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71</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72</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73</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84"/>
      <c r="C96" s="284"/>
      <c r="D96" s="319"/>
      <c r="E96" s="31" t="s">
        <v>74</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f>3278.4+96860.8</f>
        <v>100139.2</v>
      </c>
      <c r="X96" s="225">
        <f t="shared" si="10"/>
        <v>73860.8</v>
      </c>
    </row>
    <row r="97" spans="2:24" ht="78.75">
      <c r="B97" s="284"/>
      <c r="C97" s="284"/>
      <c r="D97" s="319"/>
      <c r="E97" s="31" t="s">
        <v>75</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76</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77</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84"/>
      <c r="C100" s="284"/>
      <c r="D100" s="319"/>
      <c r="E100" s="67" t="s">
        <v>78</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79</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84"/>
      <c r="C102" s="284"/>
      <c r="D102" s="319"/>
      <c r="E102" s="31" t="s">
        <v>418</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419</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84"/>
      <c r="C104" s="284"/>
      <c r="D104" s="319"/>
      <c r="E104" s="72" t="s">
        <v>420</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591</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84"/>
      <c r="C106" s="284"/>
      <c r="D106" s="319"/>
      <c r="E106" s="31" t="s">
        <v>592</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593</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84"/>
      <c r="C108" s="284"/>
      <c r="D108" s="319"/>
      <c r="E108" s="31" t="s">
        <v>90</v>
      </c>
      <c r="F108" s="49"/>
      <c r="G108" s="18"/>
      <c r="H108" s="235"/>
      <c r="I108" s="264">
        <v>3132</v>
      </c>
      <c r="J108" s="21">
        <v>200000</v>
      </c>
      <c r="K108" s="214"/>
      <c r="L108" s="214"/>
      <c r="M108" s="214"/>
      <c r="N108" s="214"/>
      <c r="O108" s="214"/>
      <c r="P108" s="214"/>
      <c r="Q108" s="214">
        <v>174000</v>
      </c>
      <c r="R108" s="214"/>
      <c r="S108" s="214"/>
      <c r="T108" s="214"/>
      <c r="U108" s="214">
        <v>26000</v>
      </c>
      <c r="V108" s="214"/>
      <c r="W108" s="151">
        <f>3288+57651.9</f>
        <v>60939.9</v>
      </c>
      <c r="X108" s="225">
        <f t="shared" si="10"/>
        <v>113060.1</v>
      </c>
    </row>
    <row r="109" spans="2:24" ht="63">
      <c r="B109" s="284"/>
      <c r="C109" s="284"/>
      <c r="D109" s="319"/>
      <c r="E109" s="31" t="s">
        <v>91</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84"/>
      <c r="C110" s="284"/>
      <c r="D110" s="319"/>
      <c r="E110" s="31" t="s">
        <v>790</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798</v>
      </c>
      <c r="F111" s="49"/>
      <c r="G111" s="18"/>
      <c r="H111" s="235"/>
      <c r="I111" s="264">
        <v>3132</v>
      </c>
      <c r="J111" s="21">
        <v>300000</v>
      </c>
      <c r="K111" s="214"/>
      <c r="L111" s="214"/>
      <c r="M111" s="214"/>
      <c r="N111" s="214"/>
      <c r="O111" s="214"/>
      <c r="P111" s="214"/>
      <c r="Q111" s="214">
        <v>244000</v>
      </c>
      <c r="R111" s="214"/>
      <c r="S111" s="214"/>
      <c r="T111" s="214"/>
      <c r="U111" s="214">
        <v>56000</v>
      </c>
      <c r="V111" s="214"/>
      <c r="W111" s="151">
        <f>3000+87481.8</f>
        <v>90481.8</v>
      </c>
      <c r="X111" s="225">
        <f t="shared" si="10"/>
        <v>153518.2</v>
      </c>
    </row>
    <row r="112" spans="2:24" ht="31.5">
      <c r="B112" s="284"/>
      <c r="C112" s="284"/>
      <c r="D112" s="319"/>
      <c r="E112" s="31" t="s">
        <v>799</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800</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84"/>
      <c r="C114" s="284"/>
      <c r="D114" s="319"/>
      <c r="E114" s="31" t="s">
        <v>801</v>
      </c>
      <c r="F114" s="49"/>
      <c r="G114" s="18"/>
      <c r="H114" s="235"/>
      <c r="I114" s="264">
        <v>3132</v>
      </c>
      <c r="J114" s="21">
        <v>250000</v>
      </c>
      <c r="K114" s="214"/>
      <c r="L114" s="214"/>
      <c r="M114" s="214"/>
      <c r="N114" s="214"/>
      <c r="O114" s="214"/>
      <c r="P114" s="214"/>
      <c r="Q114" s="214">
        <v>190000</v>
      </c>
      <c r="R114" s="214"/>
      <c r="S114" s="214"/>
      <c r="T114" s="214"/>
      <c r="U114" s="214">
        <v>60000</v>
      </c>
      <c r="V114" s="214"/>
      <c r="W114" s="151">
        <v>9270</v>
      </c>
      <c r="X114" s="225">
        <f t="shared" si="10"/>
        <v>180730</v>
      </c>
    </row>
    <row r="115" spans="2:24" ht="47.25">
      <c r="B115" s="284"/>
      <c r="C115" s="284"/>
      <c r="D115" s="319"/>
      <c r="E115" s="31" t="s">
        <v>802</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102</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v>1518.82</v>
      </c>
      <c r="X116" s="225">
        <f t="shared" si="10"/>
        <v>118481.18</v>
      </c>
    </row>
    <row r="117" spans="2:24" ht="31.5">
      <c r="B117" s="284"/>
      <c r="C117" s="284"/>
      <c r="D117" s="319"/>
      <c r="E117" s="31" t="s">
        <v>103</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123</v>
      </c>
      <c r="F118" s="49"/>
      <c r="G118" s="18"/>
      <c r="H118" s="235"/>
      <c r="I118" s="264">
        <v>3132</v>
      </c>
      <c r="J118" s="21">
        <v>30000</v>
      </c>
      <c r="K118" s="151"/>
      <c r="L118" s="151"/>
      <c r="M118" s="151"/>
      <c r="N118" s="151"/>
      <c r="O118" s="151"/>
      <c r="P118" s="151"/>
      <c r="Q118" s="151">
        <v>30000</v>
      </c>
      <c r="R118" s="151"/>
      <c r="S118" s="151"/>
      <c r="T118" s="151"/>
      <c r="U118" s="151"/>
      <c r="V118" s="151"/>
      <c r="W118" s="151">
        <v>5894</v>
      </c>
      <c r="X118" s="225">
        <f t="shared" si="10"/>
        <v>24106</v>
      </c>
    </row>
    <row r="119" spans="2:24" ht="31.5">
      <c r="B119" s="284"/>
      <c r="C119" s="284"/>
      <c r="D119" s="319"/>
      <c r="E119" s="31" t="s">
        <v>793</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794</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795</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308</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104</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840</v>
      </c>
      <c r="C124" s="283" t="s">
        <v>363</v>
      </c>
      <c r="D124" s="289" t="s">
        <v>362</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9996552.31</v>
      </c>
      <c r="R124" s="195">
        <f t="shared" si="12"/>
        <v>2123723.04</v>
      </c>
      <c r="S124" s="195">
        <f t="shared" si="12"/>
        <v>1080000</v>
      </c>
      <c r="T124" s="195">
        <f t="shared" si="12"/>
        <v>248100</v>
      </c>
      <c r="U124" s="195">
        <f t="shared" si="12"/>
        <v>168100</v>
      </c>
      <c r="V124" s="195">
        <f t="shared" si="12"/>
        <v>1719000</v>
      </c>
      <c r="W124" s="195">
        <f t="shared" si="12"/>
        <v>1524595.73</v>
      </c>
      <c r="X124" s="225">
        <f t="shared" si="10"/>
        <v>10851016</v>
      </c>
    </row>
    <row r="125" spans="2:24" ht="78.75">
      <c r="B125" s="284"/>
      <c r="C125" s="284"/>
      <c r="D125" s="290"/>
      <c r="E125" s="67" t="s">
        <v>105</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106</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517</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518</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519</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520</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521</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522</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137</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138</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139</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140</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141</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142</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143</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144</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145</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146</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147</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148</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149</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150</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151</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152</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153</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93</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94</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95</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96</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97</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98</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771</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656</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657</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f>2371.2+5532.8</f>
        <v>7904</v>
      </c>
      <c r="X158" s="225">
        <f t="shared" si="13"/>
        <v>128096</v>
      </c>
    </row>
    <row r="159" spans="2:24" ht="47.25">
      <c r="B159" s="284"/>
      <c r="C159" s="284"/>
      <c r="D159" s="290"/>
      <c r="E159" s="31" t="s">
        <v>107</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108</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f>1083.6+393728.4</f>
        <v>394812</v>
      </c>
      <c r="X160" s="225">
        <f t="shared" si="13"/>
        <v>45188</v>
      </c>
    </row>
    <row r="161" spans="2:24" ht="47.25">
      <c r="B161" s="284"/>
      <c r="C161" s="284"/>
      <c r="D161" s="290"/>
      <c r="E161" s="77" t="s">
        <v>109</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110</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111</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779</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780</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781</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782</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112</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113</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114</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115</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116</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117</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118</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84"/>
      <c r="C175" s="284"/>
      <c r="D175" s="290"/>
      <c r="E175" s="70" t="s">
        <v>119</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602</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766</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767</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768</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769</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770</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125</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323</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126</v>
      </c>
      <c r="F184" s="49">
        <v>858213</v>
      </c>
      <c r="G184" s="18">
        <f t="shared" si="14"/>
        <v>1</v>
      </c>
      <c r="H184" s="233">
        <v>858213</v>
      </c>
      <c r="I184" s="264">
        <v>3132</v>
      </c>
      <c r="J184" s="69">
        <v>1050000</v>
      </c>
      <c r="K184" s="214"/>
      <c r="L184" s="214"/>
      <c r="M184" s="214"/>
      <c r="N184" s="214"/>
      <c r="O184" s="214">
        <v>10000</v>
      </c>
      <c r="P184" s="214"/>
      <c r="Q184" s="214">
        <f>610000-100000</f>
        <v>510000</v>
      </c>
      <c r="R184" s="214"/>
      <c r="S184" s="214">
        <v>100000</v>
      </c>
      <c r="T184" s="214"/>
      <c r="U184" s="214"/>
      <c r="V184" s="214">
        <v>430000</v>
      </c>
      <c r="W184" s="151">
        <v>2556</v>
      </c>
      <c r="X184" s="225">
        <f t="shared" si="13"/>
        <v>517444</v>
      </c>
    </row>
    <row r="185" spans="2:24" ht="31.5">
      <c r="B185" s="284"/>
      <c r="C185" s="284"/>
      <c r="D185" s="290"/>
      <c r="E185" s="68" t="s">
        <v>605</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603</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604</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84"/>
      <c r="C188" s="284"/>
      <c r="D188" s="290"/>
      <c r="E188" s="78" t="s">
        <v>480</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481</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482</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f>2931.66+71277</f>
        <v>74208.66</v>
      </c>
      <c r="X190" s="225">
        <f t="shared" si="13"/>
        <v>75791.34</v>
      </c>
    </row>
    <row r="191" spans="2:24" ht="63">
      <c r="B191" s="284"/>
      <c r="C191" s="284"/>
      <c r="D191" s="290"/>
      <c r="E191" s="79" t="s">
        <v>483</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484</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485</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486</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f>58546.68+1320</f>
        <v>59866.68</v>
      </c>
      <c r="X194" s="225">
        <f t="shared" si="13"/>
        <v>140133.32</v>
      </c>
    </row>
    <row r="195" spans="2:24" ht="31.5">
      <c r="B195" s="284"/>
      <c r="C195" s="284"/>
      <c r="D195" s="290"/>
      <c r="E195" s="31" t="s">
        <v>487</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84"/>
      <c r="C196" s="284"/>
      <c r="D196" s="290"/>
      <c r="E196" s="31" t="s">
        <v>488</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489</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v>2083.32</v>
      </c>
      <c r="X197" s="225">
        <f t="shared" si="13"/>
        <v>27916.679999999997</v>
      </c>
    </row>
    <row r="198" spans="2:24" ht="47.25">
      <c r="B198" s="284"/>
      <c r="C198" s="284"/>
      <c r="D198" s="290"/>
      <c r="E198" s="31" t="s">
        <v>490</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491</v>
      </c>
      <c r="F199" s="49">
        <v>50000</v>
      </c>
      <c r="G199" s="18">
        <f t="shared" si="14"/>
        <v>1</v>
      </c>
      <c r="H199" s="235">
        <f t="shared" si="15"/>
        <v>50000</v>
      </c>
      <c r="I199" s="264">
        <v>3132</v>
      </c>
      <c r="J199" s="21">
        <v>50000</v>
      </c>
      <c r="K199" s="151"/>
      <c r="L199" s="151"/>
      <c r="M199" s="151"/>
      <c r="N199" s="151"/>
      <c r="O199" s="151">
        <v>38000</v>
      </c>
      <c r="P199" s="151"/>
      <c r="Q199" s="151">
        <f>12000-5000</f>
        <v>7000</v>
      </c>
      <c r="R199" s="151">
        <v>5000</v>
      </c>
      <c r="S199" s="151"/>
      <c r="T199" s="151"/>
      <c r="U199" s="151"/>
      <c r="V199" s="151"/>
      <c r="W199" s="151"/>
      <c r="X199" s="225">
        <f t="shared" si="13"/>
        <v>45000</v>
      </c>
    </row>
    <row r="200" spans="2:24" ht="31.5">
      <c r="B200" s="284"/>
      <c r="C200" s="284"/>
      <c r="D200" s="290"/>
      <c r="E200" s="31" t="s">
        <v>135</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136</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f>14558.64+592.8</f>
        <v>15151.439999999999</v>
      </c>
      <c r="X201" s="225">
        <f t="shared" si="13"/>
        <v>34848.56</v>
      </c>
    </row>
    <row r="202" spans="2:24" ht="31.5">
      <c r="B202" s="284"/>
      <c r="C202" s="284"/>
      <c r="D202" s="290"/>
      <c r="E202" s="31" t="s">
        <v>614</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84"/>
      <c r="C203" s="284"/>
      <c r="D203" s="290"/>
      <c r="E203" s="31" t="s">
        <v>615</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616</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617</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618</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84"/>
      <c r="C207" s="284"/>
      <c r="D207" s="290"/>
      <c r="E207" s="31" t="s">
        <v>619</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620</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84"/>
      <c r="C209" s="284"/>
      <c r="D209" s="290"/>
      <c r="E209" s="31" t="s">
        <v>621</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622</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623</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84"/>
      <c r="C212" s="284"/>
      <c r="D212" s="290"/>
      <c r="E212" s="31" t="s">
        <v>624</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67</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121</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122</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791</v>
      </c>
      <c r="F216" s="49"/>
      <c r="G216" s="18"/>
      <c r="H216" s="235"/>
      <c r="I216" s="264">
        <v>3132</v>
      </c>
      <c r="J216" s="21">
        <v>200000</v>
      </c>
      <c r="K216" s="151"/>
      <c r="L216" s="151"/>
      <c r="M216" s="151"/>
      <c r="N216" s="151"/>
      <c r="O216" s="151"/>
      <c r="P216" s="151"/>
      <c r="Q216" s="151">
        <v>20000</v>
      </c>
      <c r="R216" s="151"/>
      <c r="S216" s="151">
        <v>180000</v>
      </c>
      <c r="T216" s="151"/>
      <c r="U216" s="151"/>
      <c r="V216" s="151"/>
      <c r="W216" s="151">
        <v>3478</v>
      </c>
      <c r="X216" s="225">
        <f t="shared" si="16"/>
        <v>16522</v>
      </c>
    </row>
    <row r="217" spans="2:24" ht="31.5">
      <c r="B217" s="285"/>
      <c r="C217" s="285"/>
      <c r="D217" s="291"/>
      <c r="E217" s="31" t="s">
        <v>796</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625</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348</v>
      </c>
      <c r="C219" s="324" t="s">
        <v>740</v>
      </c>
      <c r="D219" s="289" t="s">
        <v>729</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626</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627</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628</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124</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606</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457</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458</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324</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349</v>
      </c>
      <c r="C228" s="332" t="s">
        <v>731</v>
      </c>
      <c r="D228" s="318" t="s">
        <v>730</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80000</v>
      </c>
      <c r="X228" s="225">
        <f t="shared" si="16"/>
        <v>0</v>
      </c>
    </row>
    <row r="229" spans="2:24" ht="31.5">
      <c r="B229" s="333"/>
      <c r="C229" s="333"/>
      <c r="D229" s="319"/>
      <c r="E229" s="75" t="s">
        <v>459</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792</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v>80000</v>
      </c>
      <c r="X230" s="225">
        <f t="shared" si="16"/>
        <v>0</v>
      </c>
    </row>
    <row r="231" spans="2:24" ht="15.75">
      <c r="B231" s="324" t="s">
        <v>733</v>
      </c>
      <c r="C231" s="324" t="s">
        <v>732</v>
      </c>
      <c r="D231" s="289" t="s">
        <v>357</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25"/>
      <c r="C232" s="325"/>
      <c r="D232" s="290"/>
      <c r="E232" s="31" t="s">
        <v>460</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461</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26"/>
      <c r="C234" s="326"/>
      <c r="D234" s="292"/>
      <c r="E234" s="31" t="s">
        <v>462</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734</v>
      </c>
      <c r="C235" s="283" t="s">
        <v>737</v>
      </c>
      <c r="D235" s="289" t="s">
        <v>350</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772</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773</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774</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453</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463</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464</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735</v>
      </c>
      <c r="C242" s="324" t="s">
        <v>738</v>
      </c>
      <c r="D242" s="289" t="s">
        <v>367</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465</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466</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467</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468</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736</v>
      </c>
      <c r="C247" s="283" t="s">
        <v>740</v>
      </c>
      <c r="D247" s="289" t="s">
        <v>739</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376636.56</v>
      </c>
      <c r="X247" s="225">
        <f t="shared" si="16"/>
        <v>468421.55</v>
      </c>
    </row>
    <row r="248" spans="2:24" ht="94.5">
      <c r="B248" s="284"/>
      <c r="C248" s="284"/>
      <c r="D248" s="290"/>
      <c r="E248" s="47" t="s">
        <v>803</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804</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805</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806</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807</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808</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809</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810</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658</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629</v>
      </c>
      <c r="F257" s="45"/>
      <c r="G257" s="46"/>
      <c r="H257" s="231"/>
      <c r="I257" s="264">
        <v>3132</v>
      </c>
      <c r="J257" s="9">
        <v>100000</v>
      </c>
      <c r="K257" s="151"/>
      <c r="L257" s="151"/>
      <c r="M257" s="151"/>
      <c r="N257" s="151"/>
      <c r="O257" s="151">
        <v>40000</v>
      </c>
      <c r="P257" s="151"/>
      <c r="Q257" s="151">
        <v>60000</v>
      </c>
      <c r="R257" s="151"/>
      <c r="S257" s="151"/>
      <c r="T257" s="151"/>
      <c r="U257" s="151"/>
      <c r="V257" s="151"/>
      <c r="W257" s="151">
        <v>16188</v>
      </c>
      <c r="X257" s="225">
        <f t="shared" si="16"/>
        <v>83812</v>
      </c>
    </row>
    <row r="258" spans="2:24" ht="47.25">
      <c r="B258" s="284"/>
      <c r="C258" s="284"/>
      <c r="D258" s="290"/>
      <c r="E258" s="48" t="s">
        <v>630</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631</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632</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7121.52+1818.9+11247.9+9429+10834</f>
        <v>40451.32</v>
      </c>
      <c r="X260" s="225">
        <f t="shared" si="16"/>
        <v>139548.68</v>
      </c>
    </row>
    <row r="261" spans="2:24" ht="78.75">
      <c r="B261" s="284"/>
      <c r="C261" s="284"/>
      <c r="D261" s="290"/>
      <c r="E261" s="31" t="s">
        <v>155</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156</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157</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84"/>
      <c r="C264" s="284"/>
      <c r="D264" s="290"/>
      <c r="E264" s="31" t="s">
        <v>158</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159</v>
      </c>
      <c r="F265" s="49">
        <v>200000</v>
      </c>
      <c r="G265" s="18">
        <f>100%-((F265-H265)/F265)</f>
        <v>1</v>
      </c>
      <c r="H265" s="235">
        <f>F265</f>
        <v>200000</v>
      </c>
      <c r="I265" s="264">
        <v>3110</v>
      </c>
      <c r="J265" s="21">
        <v>200000</v>
      </c>
      <c r="K265" s="151"/>
      <c r="L265" s="151"/>
      <c r="M265" s="151"/>
      <c r="N265" s="151"/>
      <c r="O265" s="151"/>
      <c r="P265" s="151"/>
      <c r="Q265" s="151">
        <v>200000</v>
      </c>
      <c r="R265" s="151"/>
      <c r="S265" s="151"/>
      <c r="T265" s="151"/>
      <c r="U265" s="151"/>
      <c r="V265" s="151"/>
      <c r="W265" s="151">
        <f>50000+8211+21789+40000+40000</f>
        <v>160000</v>
      </c>
      <c r="X265" s="225">
        <f t="shared" si="16"/>
        <v>40000</v>
      </c>
    </row>
    <row r="266" spans="2:24" ht="31.5">
      <c r="B266" s="285"/>
      <c r="C266" s="285"/>
      <c r="D266" s="291"/>
      <c r="E266" s="31" t="s">
        <v>67</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650</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836</v>
      </c>
      <c r="C268" s="283" t="s">
        <v>741</v>
      </c>
      <c r="D268" s="289" t="s">
        <v>504</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811</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742</v>
      </c>
      <c r="C270" s="283" t="s">
        <v>745</v>
      </c>
      <c r="D270" s="289" t="s">
        <v>746</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410023.76</v>
      </c>
      <c r="X270" s="225">
        <f t="shared" si="16"/>
        <v>650000</v>
      </c>
    </row>
    <row r="271" spans="2:24" ht="63">
      <c r="B271" s="284"/>
      <c r="C271" s="284"/>
      <c r="D271" s="290"/>
      <c r="E271" s="47" t="s">
        <v>812</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813</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659</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120</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651</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84"/>
      <c r="C276" s="284"/>
      <c r="D276" s="290"/>
      <c r="E276" s="70" t="s">
        <v>652</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653</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183</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184</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380</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381</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382</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383</v>
      </c>
      <c r="F283" s="49"/>
      <c r="G283" s="18"/>
      <c r="H283" s="235"/>
      <c r="I283" s="264">
        <v>3110</v>
      </c>
      <c r="J283" s="21">
        <v>400000</v>
      </c>
      <c r="K283" s="151"/>
      <c r="L283" s="151"/>
      <c r="M283" s="151"/>
      <c r="N283" s="151"/>
      <c r="O283" s="151"/>
      <c r="P283" s="151"/>
      <c r="Q283" s="151">
        <v>200000</v>
      </c>
      <c r="R283" s="151">
        <v>200000</v>
      </c>
      <c r="S283" s="151"/>
      <c r="T283" s="151"/>
      <c r="U283" s="151"/>
      <c r="V283" s="151"/>
      <c r="W283" s="151">
        <v>85000</v>
      </c>
      <c r="X283" s="225">
        <f t="shared" si="25"/>
        <v>115000</v>
      </c>
    </row>
    <row r="284" spans="2:24" ht="47.25">
      <c r="B284" s="284"/>
      <c r="C284" s="284"/>
      <c r="D284" s="290"/>
      <c r="E284" s="31" t="s">
        <v>170</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67</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171</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744</v>
      </c>
      <c r="C287" s="283" t="s">
        <v>745</v>
      </c>
      <c r="D287" s="289" t="s">
        <v>748</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811</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666</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538</v>
      </c>
      <c r="C290" s="283" t="s">
        <v>539</v>
      </c>
      <c r="D290" s="289" t="s">
        <v>749</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785</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786</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667</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668</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351</v>
      </c>
      <c r="C295" s="283" t="s">
        <v>363</v>
      </c>
      <c r="D295" s="289" t="s">
        <v>254</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787</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512</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513</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514</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14</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669</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670</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797</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660</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352</v>
      </c>
      <c r="C305" s="321" t="s">
        <v>740</v>
      </c>
      <c r="D305" s="318" t="s">
        <v>15</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16</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661</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321</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837</v>
      </c>
      <c r="C309" s="324" t="s">
        <v>539</v>
      </c>
      <c r="D309" s="289" t="s">
        <v>662</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381800</v>
      </c>
      <c r="R309" s="195">
        <f t="shared" si="33"/>
        <v>45000</v>
      </c>
      <c r="S309" s="195">
        <f t="shared" si="33"/>
        <v>0</v>
      </c>
      <c r="T309" s="195">
        <f t="shared" si="33"/>
        <v>440000</v>
      </c>
      <c r="U309" s="195">
        <f t="shared" si="33"/>
        <v>0</v>
      </c>
      <c r="V309" s="195">
        <f t="shared" si="33"/>
        <v>0</v>
      </c>
      <c r="W309" s="195">
        <f t="shared" si="33"/>
        <v>1416694.15</v>
      </c>
      <c r="X309" s="225">
        <f t="shared" si="25"/>
        <v>379645.6000000001</v>
      </c>
    </row>
    <row r="310" spans="2:24" ht="31.5">
      <c r="B310" s="325"/>
      <c r="C310" s="325"/>
      <c r="D310" s="290"/>
      <c r="E310" s="87" t="s">
        <v>663</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130000</v>
      </c>
      <c r="R310" s="74">
        <f t="shared" si="34"/>
        <v>0</v>
      </c>
      <c r="S310" s="74">
        <f t="shared" si="34"/>
        <v>0</v>
      </c>
      <c r="T310" s="74">
        <f t="shared" si="34"/>
        <v>440000</v>
      </c>
      <c r="U310" s="74">
        <f t="shared" si="34"/>
        <v>0</v>
      </c>
      <c r="V310" s="74">
        <f t="shared" si="34"/>
        <v>0</v>
      </c>
      <c r="W310" s="74">
        <f t="shared" si="34"/>
        <v>149309.4</v>
      </c>
      <c r="X310" s="225">
        <f t="shared" si="25"/>
        <v>210690.6</v>
      </c>
    </row>
    <row r="311" spans="2:24" ht="47.25">
      <c r="B311" s="325"/>
      <c r="C311" s="325"/>
      <c r="D311" s="290"/>
      <c r="E311" s="10" t="s">
        <v>664</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25"/>
      <c r="C312" s="325"/>
      <c r="D312" s="290"/>
      <c r="E312" s="10" t="s">
        <v>665</v>
      </c>
      <c r="F312" s="45"/>
      <c r="G312" s="18"/>
      <c r="H312" s="231"/>
      <c r="I312" s="264">
        <v>3210</v>
      </c>
      <c r="J312" s="45">
        <v>150000</v>
      </c>
      <c r="K312" s="151"/>
      <c r="L312" s="151"/>
      <c r="M312" s="151"/>
      <c r="N312" s="151"/>
      <c r="O312" s="151">
        <v>10000</v>
      </c>
      <c r="P312" s="151"/>
      <c r="Q312" s="151">
        <f>10000+50000</f>
        <v>60000</v>
      </c>
      <c r="R312" s="151"/>
      <c r="S312" s="151">
        <f>50000-50000</f>
        <v>0</v>
      </c>
      <c r="T312" s="151">
        <v>80000</v>
      </c>
      <c r="U312" s="151"/>
      <c r="V312" s="151"/>
      <c r="W312" s="151"/>
      <c r="X312" s="225">
        <f t="shared" si="25"/>
        <v>70000</v>
      </c>
    </row>
    <row r="313" spans="2:24" ht="63">
      <c r="B313" s="325"/>
      <c r="C313" s="325"/>
      <c r="D313" s="290"/>
      <c r="E313" s="12" t="s">
        <v>26</v>
      </c>
      <c r="F313" s="45"/>
      <c r="G313" s="18"/>
      <c r="H313" s="231"/>
      <c r="I313" s="264">
        <v>3210</v>
      </c>
      <c r="J313" s="45">
        <v>150000</v>
      </c>
      <c r="K313" s="151"/>
      <c r="L313" s="151"/>
      <c r="M313" s="151"/>
      <c r="N313" s="151"/>
      <c r="O313" s="151">
        <v>10000</v>
      </c>
      <c r="P313" s="151"/>
      <c r="Q313" s="151">
        <f>10000+50000</f>
        <v>60000</v>
      </c>
      <c r="R313" s="151"/>
      <c r="S313" s="151">
        <f>50000-50000</f>
        <v>0</v>
      </c>
      <c r="T313" s="151">
        <v>80000</v>
      </c>
      <c r="U313" s="151"/>
      <c r="V313" s="151"/>
      <c r="W313" s="151"/>
      <c r="X313" s="225">
        <f t="shared" si="25"/>
        <v>70000</v>
      </c>
    </row>
    <row r="314" spans="2:24" ht="31.5">
      <c r="B314" s="325"/>
      <c r="C314" s="325"/>
      <c r="D314" s="290"/>
      <c r="E314" s="89" t="s">
        <v>5</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25"/>
      <c r="C315" s="325"/>
      <c r="D315" s="290"/>
      <c r="E315" s="91" t="s">
        <v>6</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7</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8</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25"/>
      <c r="C318" s="325"/>
      <c r="D318" s="290"/>
      <c r="E318" s="89" t="s">
        <v>9</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714</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715</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716</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717</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542</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275</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4788560.26</v>
      </c>
      <c r="X324" s="225">
        <f t="shared" si="25"/>
        <v>1886809.5500000007</v>
      </c>
    </row>
    <row r="325" spans="2:24" ht="15.75">
      <c r="B325" s="283" t="s">
        <v>353</v>
      </c>
      <c r="C325" s="283" t="s">
        <v>255</v>
      </c>
      <c r="D325" s="289" t="s">
        <v>17</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2926745.51</v>
      </c>
      <c r="X325" s="225">
        <f t="shared" si="25"/>
        <v>448684.0600000005</v>
      </c>
    </row>
    <row r="326" spans="2:24" ht="78.75">
      <c r="B326" s="284"/>
      <c r="C326" s="284"/>
      <c r="D326" s="290"/>
      <c r="E326" s="19" t="s">
        <v>18</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19</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788</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21</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22</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23</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326</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568</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31</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32</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402</v>
      </c>
      <c r="F336" s="80"/>
      <c r="G336" s="18"/>
      <c r="H336" s="239"/>
      <c r="I336" s="266" t="s">
        <v>292</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375</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645</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646</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647</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543</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84"/>
      <c r="C342" s="284"/>
      <c r="D342" s="290"/>
      <c r="E342" s="93" t="s">
        <v>544</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84"/>
      <c r="C343" s="284"/>
      <c r="D343" s="290"/>
      <c r="E343" s="93" t="s">
        <v>545</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546</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547</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548</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549</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550</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551</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552</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553</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554</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37</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38</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39</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40</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41</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42</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43</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301</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44</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45</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46</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47</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27</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28</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722</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723</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724</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725</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726</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5086.43+396+11868.35</f>
        <v>17350.78</v>
      </c>
      <c r="X371" s="225">
        <f t="shared" si="40"/>
        <v>44139.22</v>
      </c>
    </row>
    <row r="372" spans="2:24" ht="63">
      <c r="B372" s="284"/>
      <c r="C372" s="284"/>
      <c r="D372" s="290"/>
      <c r="E372" s="92" t="s">
        <v>231</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712</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f>25783</f>
        <v>25783</v>
      </c>
      <c r="X373" s="225">
        <f t="shared" si="40"/>
        <v>304217</v>
      </c>
    </row>
    <row r="374" spans="2:24" ht="31.5">
      <c r="B374" s="286"/>
      <c r="C374" s="286"/>
      <c r="D374" s="292"/>
      <c r="E374" s="92" t="s">
        <v>401</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354</v>
      </c>
      <c r="C375" s="283" t="s">
        <v>257</v>
      </c>
      <c r="D375" s="289" t="s">
        <v>256</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697776.8200000001</v>
      </c>
      <c r="X375" s="225">
        <f t="shared" si="40"/>
        <v>562504</v>
      </c>
    </row>
    <row r="376" spans="2:24" ht="94.5">
      <c r="B376" s="284"/>
      <c r="C376" s="284"/>
      <c r="D376" s="290"/>
      <c r="E376" s="98" t="s">
        <v>33</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713</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57</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v>52225.87</v>
      </c>
      <c r="X378" s="225">
        <f t="shared" si="40"/>
        <v>130936.13</v>
      </c>
    </row>
    <row r="379" spans="2:24" ht="94.5">
      <c r="B379" s="284"/>
      <c r="C379" s="284"/>
      <c r="D379" s="290"/>
      <c r="E379" s="99" t="s">
        <v>58</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v>47185.24</v>
      </c>
      <c r="X379" s="225">
        <f t="shared" si="40"/>
        <v>16914.760000000002</v>
      </c>
    </row>
    <row r="380" spans="2:24" ht="94.5">
      <c r="B380" s="284"/>
      <c r="C380" s="284"/>
      <c r="D380" s="290"/>
      <c r="E380" s="99" t="s">
        <v>415</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v>49586.46</v>
      </c>
      <c r="X380" s="225">
        <f t="shared" si="40"/>
        <v>14513.54</v>
      </c>
    </row>
    <row r="381" spans="2:24" ht="78.75">
      <c r="B381" s="284"/>
      <c r="C381" s="284"/>
      <c r="D381" s="290"/>
      <c r="E381" s="99" t="s">
        <v>240</v>
      </c>
      <c r="F381" s="80">
        <v>375000</v>
      </c>
      <c r="G381" s="18">
        <f t="shared" si="46"/>
        <v>1</v>
      </c>
      <c r="H381" s="239">
        <v>375000</v>
      </c>
      <c r="I381" s="270">
        <v>3132</v>
      </c>
      <c r="J381" s="49">
        <f>375000+124906</f>
        <v>499906</v>
      </c>
      <c r="K381" s="151"/>
      <c r="L381" s="151"/>
      <c r="M381" s="151"/>
      <c r="N381" s="151"/>
      <c r="O381" s="151">
        <v>30000</v>
      </c>
      <c r="P381" s="151">
        <f>103000+111336</f>
        <v>214336</v>
      </c>
      <c r="Q381" s="151">
        <f>242000-34200</f>
        <v>207800</v>
      </c>
      <c r="R381" s="151">
        <f>13570+34200</f>
        <v>47770</v>
      </c>
      <c r="S381" s="151"/>
      <c r="T381" s="151"/>
      <c r="U381" s="151"/>
      <c r="V381" s="151"/>
      <c r="W381" s="151">
        <v>137236.28</v>
      </c>
      <c r="X381" s="225">
        <f t="shared" si="40"/>
        <v>314899.72</v>
      </c>
    </row>
    <row r="382" spans="2:24" ht="94.5">
      <c r="B382" s="284"/>
      <c r="C382" s="284"/>
      <c r="D382" s="290"/>
      <c r="E382" s="99" t="s">
        <v>693</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v>15035.39</v>
      </c>
      <c r="X382" s="225">
        <f t="shared" si="40"/>
        <v>11490.61</v>
      </c>
    </row>
    <row r="383" spans="2:24" ht="78.75">
      <c r="B383" s="284"/>
      <c r="C383" s="284"/>
      <c r="D383" s="290"/>
      <c r="E383" s="99" t="s">
        <v>694</v>
      </c>
      <c r="F383" s="80">
        <v>475000</v>
      </c>
      <c r="G383" s="18">
        <f t="shared" si="46"/>
        <v>1</v>
      </c>
      <c r="H383" s="239">
        <v>475000</v>
      </c>
      <c r="I383" s="270">
        <v>3132</v>
      </c>
      <c r="J383" s="49">
        <f>427600-61797</f>
        <v>365803</v>
      </c>
      <c r="K383" s="151"/>
      <c r="L383" s="151"/>
      <c r="M383" s="151"/>
      <c r="N383" s="151"/>
      <c r="O383" s="151">
        <v>34200</v>
      </c>
      <c r="P383" s="151">
        <f>118000-23760-61797</f>
        <v>32443</v>
      </c>
      <c r="Q383" s="151">
        <v>34200</v>
      </c>
      <c r="R383" s="151">
        <f>275400+23760-34200</f>
        <v>264960</v>
      </c>
      <c r="S383" s="151"/>
      <c r="T383" s="151"/>
      <c r="U383" s="151"/>
      <c r="V383" s="151"/>
      <c r="W383" s="151">
        <f>66643+34193.36</f>
        <v>100836.36</v>
      </c>
      <c r="X383" s="225">
        <f t="shared" si="40"/>
        <v>6.639999999999418</v>
      </c>
    </row>
    <row r="384" spans="2:24" ht="47.25">
      <c r="B384" s="284"/>
      <c r="C384" s="284"/>
      <c r="D384" s="290"/>
      <c r="E384" s="99" t="s">
        <v>695</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84"/>
      <c r="C385" s="284"/>
      <c r="D385" s="290"/>
      <c r="E385" s="100" t="s">
        <v>696</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697</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698</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699</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700</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701</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702</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703</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704</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84"/>
      <c r="C394" s="284"/>
      <c r="D394" s="290"/>
      <c r="E394" s="100" t="s">
        <v>705</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706</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707</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708</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709</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710</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355</v>
      </c>
      <c r="C400" s="283" t="s">
        <v>258</v>
      </c>
      <c r="D400" s="289" t="s">
        <v>563</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1041297.77</v>
      </c>
      <c r="X400" s="225">
        <f t="shared" si="40"/>
        <v>542361.55</v>
      </c>
    </row>
    <row r="401" spans="2:24" ht="47.25">
      <c r="B401" s="284"/>
      <c r="C401" s="284"/>
      <c r="D401" s="290"/>
      <c r="E401" s="10" t="s">
        <v>564</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565</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566</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416</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417</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566</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416</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578</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579</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648</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750</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84"/>
      <c r="C412" s="284"/>
      <c r="D412" s="290"/>
      <c r="E412" s="93" t="s">
        <v>544</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84"/>
      <c r="C413" s="284"/>
      <c r="D413" s="290"/>
      <c r="E413" s="93" t="s">
        <v>545</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546</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547</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751</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752</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82</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83</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84</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85</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86</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87</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88</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80</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f>9067.21+143694</f>
        <v>152761.21</v>
      </c>
      <c r="X425" s="225">
        <f t="shared" si="49"/>
        <v>347238.79000000004</v>
      </c>
    </row>
    <row r="426" spans="2:24" ht="78.75">
      <c r="B426" s="286"/>
      <c r="C426" s="286"/>
      <c r="D426" s="292"/>
      <c r="E426" s="92" t="s">
        <v>81</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356</v>
      </c>
      <c r="C427" s="283" t="s">
        <v>260</v>
      </c>
      <c r="D427" s="289" t="s">
        <v>259</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580</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374</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261</v>
      </c>
      <c r="C430" s="283" t="s">
        <v>255</v>
      </c>
      <c r="D430" s="289" t="s">
        <v>581</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582</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318</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587</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600</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498166.2</v>
      </c>
      <c r="X434" s="225">
        <f t="shared" si="49"/>
        <v>475317.2</v>
      </c>
    </row>
    <row r="435" spans="2:24" ht="15.75">
      <c r="B435" s="324" t="s">
        <v>534</v>
      </c>
      <c r="C435" s="338" t="s">
        <v>532</v>
      </c>
      <c r="D435" s="289" t="s">
        <v>327</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588</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589</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590</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454</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455</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456</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784</v>
      </c>
      <c r="C442" s="324" t="s">
        <v>531</v>
      </c>
      <c r="D442" s="289" t="s">
        <v>783</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12</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366</v>
      </c>
      <c r="C444" s="283" t="s">
        <v>583</v>
      </c>
      <c r="D444" s="289" t="s">
        <v>584</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387643.5</v>
      </c>
      <c r="X444" s="225">
        <f t="shared" si="49"/>
        <v>346339.9</v>
      </c>
    </row>
    <row r="445" spans="2:24" ht="94.5">
      <c r="B445" s="284"/>
      <c r="C445" s="284"/>
      <c r="D445" s="290"/>
      <c r="E445" s="27" t="s">
        <v>585</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325</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92</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815</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127</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f>1406.4+254567.7</f>
        <v>255974.1</v>
      </c>
      <c r="X449" s="225">
        <f t="shared" si="49"/>
        <v>344025.9</v>
      </c>
    </row>
    <row r="450" spans="2:24" ht="63">
      <c r="B450" s="284"/>
      <c r="C450" s="284"/>
      <c r="D450" s="290"/>
      <c r="E450" s="27" t="s">
        <v>128</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586</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601</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8042609.349999999</v>
      </c>
      <c r="X452" s="225">
        <f t="shared" si="49"/>
        <v>21661126.120000005</v>
      </c>
    </row>
    <row r="453" spans="2:24" ht="15.75">
      <c r="B453" s="338" t="s">
        <v>534</v>
      </c>
      <c r="C453" s="338" t="s">
        <v>532</v>
      </c>
      <c r="D453" s="289" t="s">
        <v>327</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40"/>
      <c r="C454" s="340"/>
      <c r="D454" s="292"/>
      <c r="E454" s="107" t="s">
        <v>129</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83" t="s">
        <v>3</v>
      </c>
      <c r="C455" s="283" t="s">
        <v>263</v>
      </c>
      <c r="D455" s="289" t="s">
        <v>264</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3349612.0300000003</v>
      </c>
      <c r="X455" s="225">
        <f t="shared" si="49"/>
        <v>3661554.2199999997</v>
      </c>
    </row>
    <row r="456" spans="2:24" ht="63">
      <c r="B456" s="284"/>
      <c r="C456" s="284"/>
      <c r="D456" s="290"/>
      <c r="E456" s="19" t="s">
        <v>438</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594</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99</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11</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100</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775</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776</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777</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778</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789</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154</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98532+75072+7774.8+20214+6333.6+426782.42+6478+903421.49+11470.8</f>
        <v>1556079.11</v>
      </c>
      <c r="X466" s="225">
        <f aca="true" t="shared" si="61" ref="X466:X529">K466+L466+M466+N466+O466+P466+Q466-W466</f>
        <v>3535012.619999999</v>
      </c>
    </row>
    <row r="467" spans="2:24" ht="78.75">
      <c r="B467" s="284"/>
      <c r="C467" s="284"/>
      <c r="D467" s="290"/>
      <c r="E467" s="10" t="s">
        <v>385</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386</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305</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387</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4</v>
      </c>
      <c r="C471" s="324" t="s">
        <v>263</v>
      </c>
      <c r="D471" s="341" t="s">
        <v>376</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325"/>
      <c r="C472" s="325"/>
      <c r="D472" s="341"/>
      <c r="E472" s="12" t="s">
        <v>388</v>
      </c>
      <c r="F472" s="80"/>
      <c r="G472" s="103"/>
      <c r="H472" s="239"/>
      <c r="I472" s="266" t="s">
        <v>529</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26"/>
      <c r="C473" s="326"/>
      <c r="D473" s="341"/>
      <c r="E473" s="12" t="s">
        <v>314</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538</v>
      </c>
      <c r="C474" s="283" t="s">
        <v>539</v>
      </c>
      <c r="D474" s="289" t="s">
        <v>749</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1200000</v>
      </c>
      <c r="R474" s="224">
        <f t="shared" si="63"/>
        <v>1561295.7799999998</v>
      </c>
      <c r="S474" s="224">
        <f t="shared" si="63"/>
        <v>254080.21</v>
      </c>
      <c r="T474" s="224">
        <f t="shared" si="63"/>
        <v>100000</v>
      </c>
      <c r="U474" s="224">
        <f t="shared" si="63"/>
        <v>1108837.68</v>
      </c>
      <c r="V474" s="224">
        <f t="shared" si="63"/>
        <v>0</v>
      </c>
      <c r="W474" s="224">
        <f t="shared" si="63"/>
        <v>195957.55</v>
      </c>
      <c r="X474" s="225">
        <f t="shared" si="61"/>
        <v>2163669.04</v>
      </c>
    </row>
    <row r="475" spans="2:24" ht="94.5">
      <c r="B475" s="284"/>
      <c r="C475" s="284"/>
      <c r="D475" s="290"/>
      <c r="E475" s="28" t="s">
        <v>558</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559</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560</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389</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390</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391</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392</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360</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361</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172</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173</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174</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175</v>
      </c>
      <c r="F487" s="113"/>
      <c r="G487" s="113"/>
      <c r="H487" s="245"/>
      <c r="I487" s="272">
        <v>3122</v>
      </c>
      <c r="J487" s="21">
        <v>3000000</v>
      </c>
      <c r="K487" s="217"/>
      <c r="L487" s="217"/>
      <c r="M487" s="217"/>
      <c r="N487" s="217"/>
      <c r="O487" s="217">
        <v>119421.11</v>
      </c>
      <c r="P487" s="151">
        <v>100000</v>
      </c>
      <c r="Q487" s="217">
        <f>600000+300000-100000</f>
        <v>800000</v>
      </c>
      <c r="R487" s="217">
        <f>600000+1120846.68-299550.9</f>
        <v>1421295.7799999998</v>
      </c>
      <c r="S487" s="217">
        <v>159732.21</v>
      </c>
      <c r="T487" s="217"/>
      <c r="U487" s="217">
        <v>399550.9</v>
      </c>
      <c r="V487" s="217"/>
      <c r="W487" s="151"/>
      <c r="X487" s="225">
        <f t="shared" si="61"/>
        <v>1019421.11</v>
      </c>
    </row>
    <row r="488" spans="2:24" ht="47.25">
      <c r="B488" s="284"/>
      <c r="C488" s="284"/>
      <c r="D488" s="290"/>
      <c r="E488" s="12" t="s">
        <v>176</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177</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178</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179</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267</v>
      </c>
      <c r="C492" s="324" t="s">
        <v>268</v>
      </c>
      <c r="D492" s="289" t="s">
        <v>364</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180</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181</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561</v>
      </c>
      <c r="C495" s="283" t="s">
        <v>279</v>
      </c>
      <c r="D495" s="289" t="s">
        <v>562</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3024137.16</v>
      </c>
      <c r="X495" s="225">
        <f t="shared" si="61"/>
        <v>5642751.710000001</v>
      </c>
    </row>
    <row r="496" spans="2:24" ht="31.5">
      <c r="B496" s="284"/>
      <c r="C496" s="284"/>
      <c r="D496" s="290"/>
      <c r="E496" s="29" t="s">
        <v>410</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427</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428</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429</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430</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219</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v>91583</v>
      </c>
      <c r="X501" s="225">
        <f t="shared" si="61"/>
        <v>3008417</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217</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218</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182</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577</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691</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692</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185</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f>734925.13</f>
        <v>734925.13</v>
      </c>
      <c r="X509" s="225">
        <f t="shared" si="61"/>
        <v>365074.87</v>
      </c>
    </row>
    <row r="510" spans="2:24" ht="63">
      <c r="B510" s="284"/>
      <c r="C510" s="284"/>
      <c r="D510" s="290"/>
      <c r="E510" s="10" t="s">
        <v>186</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421</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221</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222</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187</v>
      </c>
      <c r="F514" s="117"/>
      <c r="G514" s="119"/>
      <c r="H514" s="243"/>
      <c r="I514" s="272">
        <v>3132</v>
      </c>
      <c r="J514" s="116">
        <v>650000</v>
      </c>
      <c r="K514" s="217"/>
      <c r="L514" s="217"/>
      <c r="M514" s="217"/>
      <c r="N514" s="217"/>
      <c r="O514" s="217">
        <v>650000</v>
      </c>
      <c r="P514" s="217"/>
      <c r="Q514" s="217"/>
      <c r="R514" s="217"/>
      <c r="S514" s="217"/>
      <c r="T514" s="217"/>
      <c r="U514" s="217"/>
      <c r="V514" s="217"/>
      <c r="W514" s="151">
        <f>9702.61+121416</f>
        <v>131118.61</v>
      </c>
      <c r="X514" s="225">
        <f t="shared" si="61"/>
        <v>518881.39</v>
      </c>
    </row>
    <row r="515" spans="2:24" ht="47.25">
      <c r="B515" s="284"/>
      <c r="C515" s="284"/>
      <c r="D515" s="290"/>
      <c r="E515" s="52" t="s">
        <v>422</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423</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424</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837</v>
      </c>
      <c r="C518" s="342" t="s">
        <v>539</v>
      </c>
      <c r="D518" s="341" t="s">
        <v>662</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143206.97</v>
      </c>
      <c r="X518" s="225">
        <f t="shared" si="61"/>
        <v>7995777.73</v>
      </c>
    </row>
    <row r="519" spans="2:24" ht="31.5">
      <c r="B519" s="342"/>
      <c r="C519" s="342"/>
      <c r="D519" s="341"/>
      <c r="E519" s="123" t="s">
        <v>312</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313</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306</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307</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188</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397</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189</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190</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191</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192</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193</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400</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223</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224</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225</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226</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11082.17</v>
      </c>
      <c r="X534" s="225">
        <f t="shared" si="72"/>
        <v>6095317.83</v>
      </c>
    </row>
    <row r="535" spans="2:24" ht="47.25">
      <c r="B535" s="342"/>
      <c r="C535" s="342"/>
      <c r="D535" s="341"/>
      <c r="E535" s="12" t="s">
        <v>227</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399</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228</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229</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230</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406</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407</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408</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409</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437</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280</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281</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282</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283</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284</v>
      </c>
      <c r="F549" s="113"/>
      <c r="G549" s="113"/>
      <c r="H549" s="245"/>
      <c r="I549" s="272">
        <v>3210</v>
      </c>
      <c r="J549" s="21">
        <v>1147900</v>
      </c>
      <c r="K549" s="151"/>
      <c r="L549" s="151"/>
      <c r="M549" s="151"/>
      <c r="N549" s="151"/>
      <c r="O549" s="151"/>
      <c r="P549" s="151">
        <v>1147900</v>
      </c>
      <c r="Q549" s="151"/>
      <c r="R549" s="151"/>
      <c r="S549" s="151"/>
      <c r="T549" s="151"/>
      <c r="U549" s="151"/>
      <c r="V549" s="151"/>
      <c r="W549" s="151">
        <v>11082.17</v>
      </c>
      <c r="X549" s="225">
        <f t="shared" si="72"/>
        <v>1136817.83</v>
      </c>
    </row>
    <row r="550" spans="2:24" ht="31.5">
      <c r="B550" s="342"/>
      <c r="C550" s="342"/>
      <c r="D550" s="341"/>
      <c r="E550" s="112" t="s">
        <v>285</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286</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55</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287</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288</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289</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290</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398</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291</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718</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719</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720</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503</v>
      </c>
      <c r="C562" s="324" t="s">
        <v>269</v>
      </c>
      <c r="D562" s="289" t="s">
        <v>721</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315</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197</v>
      </c>
      <c r="C564" s="283" t="s">
        <v>270</v>
      </c>
      <c r="D564" s="289" t="s">
        <v>198</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431</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469</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199</v>
      </c>
      <c r="C567" s="343" t="s">
        <v>200</v>
      </c>
      <c r="D567" s="344" t="s">
        <v>201</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432</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470</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202</v>
      </c>
      <c r="C570" s="343" t="s">
        <v>272</v>
      </c>
      <c r="D570" s="344" t="s">
        <v>271</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100000</v>
      </c>
      <c r="R570" s="224">
        <f t="shared" si="81"/>
        <v>760110.27</v>
      </c>
      <c r="S570" s="224">
        <f t="shared" si="81"/>
        <v>0</v>
      </c>
      <c r="T570" s="224">
        <f t="shared" si="81"/>
        <v>0</v>
      </c>
      <c r="U570" s="224">
        <f t="shared" si="81"/>
        <v>0</v>
      </c>
      <c r="V570" s="224">
        <f t="shared" si="81"/>
        <v>0</v>
      </c>
      <c r="W570" s="224">
        <f t="shared" si="81"/>
        <v>149708.52</v>
      </c>
      <c r="X570" s="225">
        <f t="shared" si="72"/>
        <v>470291.48</v>
      </c>
    </row>
    <row r="571" spans="2:24" ht="47.25" customHeight="1">
      <c r="B571" s="343"/>
      <c r="C571" s="343"/>
      <c r="D571" s="344"/>
      <c r="E571" s="31" t="s">
        <v>433</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309</v>
      </c>
      <c r="F572" s="80"/>
      <c r="G572" s="103"/>
      <c r="H572" s="239"/>
      <c r="I572" s="270">
        <v>3210</v>
      </c>
      <c r="J572" s="132">
        <v>294968.9</v>
      </c>
      <c r="K572" s="151"/>
      <c r="L572" s="151"/>
      <c r="M572" s="151"/>
      <c r="N572" s="151"/>
      <c r="O572" s="151"/>
      <c r="P572" s="151"/>
      <c r="Q572" s="151"/>
      <c r="R572" s="151">
        <f>285418+9550.9</f>
        <v>294968.9</v>
      </c>
      <c r="S572" s="151"/>
      <c r="T572" s="151"/>
      <c r="U572" s="151">
        <f>9550.9-9550.9</f>
        <v>0</v>
      </c>
      <c r="V572" s="151"/>
      <c r="W572" s="151"/>
      <c r="X572" s="225">
        <f t="shared" si="72"/>
        <v>0</v>
      </c>
    </row>
    <row r="573" spans="2:24" ht="47.25" customHeight="1">
      <c r="B573" s="343"/>
      <c r="C573" s="343"/>
      <c r="D573" s="344"/>
      <c r="E573" s="31" t="s">
        <v>310</v>
      </c>
      <c r="F573" s="80"/>
      <c r="G573" s="103"/>
      <c r="H573" s="239"/>
      <c r="I573" s="270">
        <v>3210</v>
      </c>
      <c r="J573" s="132">
        <v>390000</v>
      </c>
      <c r="K573" s="151"/>
      <c r="L573" s="151"/>
      <c r="M573" s="151"/>
      <c r="N573" s="151"/>
      <c r="O573" s="151"/>
      <c r="P573" s="151"/>
      <c r="Q573" s="151">
        <v>100000</v>
      </c>
      <c r="R573" s="151">
        <v>290000</v>
      </c>
      <c r="S573" s="151"/>
      <c r="T573" s="151"/>
      <c r="U573" s="151">
        <f>390000-390000</f>
        <v>0</v>
      </c>
      <c r="V573" s="151"/>
      <c r="W573" s="151"/>
      <c r="X573" s="225">
        <f t="shared" si="72"/>
        <v>100000</v>
      </c>
    </row>
    <row r="574" spans="2:24" ht="31.5">
      <c r="B574" s="343"/>
      <c r="C574" s="343"/>
      <c r="D574" s="344"/>
      <c r="E574" s="31" t="s">
        <v>311</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35" t="s">
        <v>276</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8872506.53</v>
      </c>
      <c r="X575" s="225">
        <f t="shared" si="72"/>
        <v>10646780.69</v>
      </c>
    </row>
    <row r="576" spans="2:24" ht="15.75">
      <c r="B576" s="283" t="s">
        <v>839</v>
      </c>
      <c r="C576" s="283" t="s">
        <v>329</v>
      </c>
      <c r="D576" s="289" t="s">
        <v>505</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434</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435</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471</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472</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473</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840</v>
      </c>
      <c r="C582" s="283" t="s">
        <v>363</v>
      </c>
      <c r="D582" s="289" t="s">
        <v>362</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84"/>
      <c r="C583" s="284"/>
      <c r="D583" s="290"/>
      <c r="E583" s="12" t="s">
        <v>368</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608</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609</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439</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440</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369</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607</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441</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474</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475</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86"/>
      <c r="C593" s="286"/>
      <c r="D593" s="292"/>
      <c r="E593" s="134" t="s">
        <v>476</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366</v>
      </c>
      <c r="C594" s="283" t="s">
        <v>583</v>
      </c>
      <c r="D594" s="289" t="s">
        <v>584</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442</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4</v>
      </c>
      <c r="C596" s="324" t="s">
        <v>263</v>
      </c>
      <c r="D596" s="289" t="s">
        <v>376</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477</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262</v>
      </c>
      <c r="C598" s="283" t="s">
        <v>265</v>
      </c>
      <c r="D598" s="289" t="s">
        <v>266</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15720.16</v>
      </c>
      <c r="X598" s="225">
        <f t="shared" si="88"/>
        <v>1141.8400000000001</v>
      </c>
    </row>
    <row r="599" spans="2:24" ht="78.75">
      <c r="B599" s="284"/>
      <c r="C599" s="284"/>
      <c r="D599" s="290"/>
      <c r="E599" s="12" t="s">
        <v>101</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610</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478</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v>9779.69</v>
      </c>
      <c r="X601" s="225">
        <f t="shared" si="88"/>
        <v>720.3099999999995</v>
      </c>
    </row>
    <row r="602" spans="2:24" ht="63">
      <c r="B602" s="286"/>
      <c r="C602" s="286"/>
      <c r="D602" s="292"/>
      <c r="E602" s="134" t="s">
        <v>479</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v>78.47</v>
      </c>
      <c r="X602" s="225">
        <f t="shared" si="88"/>
        <v>421.53</v>
      </c>
    </row>
    <row r="603" spans="2:24" ht="15.75">
      <c r="B603" s="283" t="s">
        <v>743</v>
      </c>
      <c r="C603" s="283" t="s">
        <v>745</v>
      </c>
      <c r="D603" s="289" t="s">
        <v>747</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110289.83</v>
      </c>
      <c r="X603" s="225">
        <f t="shared" si="88"/>
        <v>535.6199999999953</v>
      </c>
    </row>
    <row r="604" spans="2:24" ht="78.75">
      <c r="B604" s="284"/>
      <c r="C604" s="284"/>
      <c r="D604" s="290"/>
      <c r="E604" s="12" t="s">
        <v>370</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611</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758</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v>1464.38</v>
      </c>
      <c r="X606" s="225">
        <f t="shared" si="88"/>
        <v>535.6199999999999</v>
      </c>
    </row>
    <row r="607" spans="2:24" ht="15.75">
      <c r="B607" s="283" t="s">
        <v>538</v>
      </c>
      <c r="C607" s="283" t="s">
        <v>539</v>
      </c>
      <c r="D607" s="289" t="s">
        <v>749</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4083427.98</v>
      </c>
      <c r="X607" s="225">
        <f t="shared" si="88"/>
        <v>3449095.86</v>
      </c>
    </row>
    <row r="608" spans="2:24" ht="78.75">
      <c r="B608" s="284"/>
      <c r="C608" s="284"/>
      <c r="D608" s="290"/>
      <c r="E608" s="19" t="s">
        <v>371</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613</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443</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444</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445</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446</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447</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595</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612</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596</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814</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597</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598</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425</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426</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555</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556</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557</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759</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760</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84"/>
      <c r="C628" s="284"/>
      <c r="D628" s="290"/>
      <c r="E628" s="33" t="s">
        <v>761</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84"/>
      <c r="C629" s="284"/>
      <c r="D629" s="290"/>
      <c r="E629" s="33" t="s">
        <v>762</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84"/>
      <c r="C630" s="284"/>
      <c r="D630" s="290"/>
      <c r="E630" s="33" t="s">
        <v>763</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84"/>
      <c r="C631" s="284"/>
      <c r="D631" s="290"/>
      <c r="E631" s="33" t="s">
        <v>764</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84"/>
      <c r="C632" s="284"/>
      <c r="D632" s="290"/>
      <c r="E632" s="33" t="s">
        <v>317</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241</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242</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84"/>
      <c r="C635" s="284"/>
      <c r="D635" s="290"/>
      <c r="E635" s="10" t="s">
        <v>243</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v>94840.2</v>
      </c>
      <c r="X635" s="225">
        <f t="shared" si="88"/>
        <v>235159.8</v>
      </c>
    </row>
    <row r="636" spans="2:24" ht="47.25">
      <c r="B636" s="284"/>
      <c r="C636" s="284"/>
      <c r="D636" s="290"/>
      <c r="E636" s="10" t="s">
        <v>244</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84"/>
      <c r="C637" s="284"/>
      <c r="D637" s="290"/>
      <c r="E637" s="10" t="s">
        <v>245</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246</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247</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248</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f>8366.87+480822.8</f>
        <v>489189.67</v>
      </c>
      <c r="X640" s="225">
        <f t="shared" si="88"/>
        <v>210810.33000000002</v>
      </c>
    </row>
    <row r="641" spans="2:24" ht="47.25">
      <c r="B641" s="284"/>
      <c r="C641" s="284"/>
      <c r="D641" s="290"/>
      <c r="E641" s="134" t="s">
        <v>249</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250</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232</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728</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754</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755</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756</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757</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89</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251</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f>509374.8+7546.18</f>
        <v>516920.98</v>
      </c>
      <c r="X650" s="225">
        <f t="shared" si="88"/>
        <v>62079.02000000002</v>
      </c>
    </row>
    <row r="651" spans="2:24" ht="94.5">
      <c r="B651" s="284"/>
      <c r="C651" s="284"/>
      <c r="D651" s="290"/>
      <c r="E651" s="134" t="s">
        <v>252</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v>7410</v>
      </c>
      <c r="X651" s="225">
        <f t="shared" si="88"/>
        <v>6590</v>
      </c>
    </row>
    <row r="652" spans="2:24" ht="31.5">
      <c r="B652" s="284"/>
      <c r="C652" s="284"/>
      <c r="D652" s="290"/>
      <c r="E652" s="134" t="s">
        <v>253</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293</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v>146902.97</v>
      </c>
      <c r="X653" s="225">
        <f t="shared" si="88"/>
        <v>253097.03</v>
      </c>
    </row>
    <row r="654" spans="2:24" ht="63">
      <c r="B654" s="284"/>
      <c r="C654" s="284"/>
      <c r="D654" s="290"/>
      <c r="E654" s="134" t="s">
        <v>294</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295</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v>166086</v>
      </c>
      <c r="X655" s="225">
        <f t="shared" si="88"/>
        <v>76914</v>
      </c>
    </row>
    <row r="656" spans="2:24" ht="78.75">
      <c r="B656" s="284"/>
      <c r="C656" s="284"/>
      <c r="D656" s="290"/>
      <c r="E656" s="10" t="s">
        <v>316</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84"/>
      <c r="C657" s="284"/>
      <c r="D657" s="290"/>
      <c r="E657" s="10" t="s">
        <v>296</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297</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351</v>
      </c>
      <c r="C659" s="283" t="s">
        <v>363</v>
      </c>
      <c r="D659" s="289" t="s">
        <v>254</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84"/>
      <c r="C660" s="284"/>
      <c r="D660" s="290"/>
      <c r="E660" s="12" t="s">
        <v>372</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765</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298</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299</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448</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3" t="s">
        <v>561</v>
      </c>
      <c r="C665" s="283" t="s">
        <v>279</v>
      </c>
      <c r="D665" s="289" t="s">
        <v>562</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1295153.9699999997</v>
      </c>
      <c r="X665" s="225">
        <f t="shared" si="94"/>
        <v>4053739.38</v>
      </c>
    </row>
    <row r="666" spans="2:24" ht="63">
      <c r="B666" s="284"/>
      <c r="C666" s="284"/>
      <c r="D666" s="290"/>
      <c r="E666" s="33" t="s">
        <v>233</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234</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235</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236</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237</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238</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239</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753</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492</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493</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494</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495</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506</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507</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508</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509</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300</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449</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450</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451</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452</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511</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20</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510</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633</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634</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635</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84"/>
      <c r="C693" s="284"/>
      <c r="D693" s="290"/>
      <c r="E693" s="134" t="s">
        <v>636</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637</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638</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639</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84"/>
      <c r="C697" s="284"/>
      <c r="D697" s="290"/>
      <c r="E697" s="134" t="s">
        <v>640</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641</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642</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f>168677+164978</f>
        <v>333655</v>
      </c>
      <c r="X699" s="225">
        <f t="shared" si="94"/>
        <v>18345</v>
      </c>
    </row>
    <row r="700" spans="2:24" ht="63">
      <c r="B700" s="284"/>
      <c r="C700" s="284"/>
      <c r="D700" s="290"/>
      <c r="E700" s="134" t="s">
        <v>643</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f>54847.2+36835.2</f>
        <v>91682.4</v>
      </c>
      <c r="X700" s="225">
        <f t="shared" si="94"/>
        <v>31584.34000000001</v>
      </c>
    </row>
    <row r="701" spans="2:24" ht="63">
      <c r="B701" s="284"/>
      <c r="C701" s="284"/>
      <c r="D701" s="290"/>
      <c r="E701" s="134" t="s">
        <v>644</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84"/>
      <c r="C702" s="284"/>
      <c r="D702" s="290"/>
      <c r="E702" s="134" t="s">
        <v>24</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25</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343</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344</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345</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346</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347</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498</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567</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499</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500</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501</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f>122436.5+118554.5</f>
        <v>240991</v>
      </c>
      <c r="X713" s="225">
        <f t="shared" si="94"/>
        <v>32009</v>
      </c>
    </row>
    <row r="714" spans="2:24" ht="63">
      <c r="B714" s="284"/>
      <c r="C714" s="284"/>
      <c r="D714" s="290"/>
      <c r="E714" s="134" t="s">
        <v>502</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220</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84"/>
      <c r="C716" s="284"/>
      <c r="D716" s="290"/>
      <c r="E716" s="138" t="s">
        <v>825</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837</v>
      </c>
      <c r="C717" s="324" t="s">
        <v>539</v>
      </c>
      <c r="D717" s="289" t="s">
        <v>662</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826</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827</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828</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829</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838</v>
      </c>
      <c r="C722" s="343" t="s">
        <v>273</v>
      </c>
      <c r="D722" s="341" t="s">
        <v>357</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160</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373</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161</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162</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830</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831</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832</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833</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834</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523</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654</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655</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524</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525</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359</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163</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164</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526</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527</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277</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534</v>
      </c>
      <c r="C743" s="287" t="s">
        <v>532</v>
      </c>
      <c r="D743" s="288" t="s">
        <v>327</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394</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838</v>
      </c>
      <c r="C745" s="343" t="s">
        <v>273</v>
      </c>
      <c r="D745" s="341" t="s">
        <v>357</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165</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166</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528</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319</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167</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168</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393</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169</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394</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395</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384</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569</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534</v>
      </c>
      <c r="C758" s="342" t="s">
        <v>532</v>
      </c>
      <c r="D758" s="341" t="s">
        <v>327</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570</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571</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572</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573</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649</v>
      </c>
      <c r="C763" s="324" t="s">
        <v>278</v>
      </c>
      <c r="D763" s="289" t="s">
        <v>574</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1</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2</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10</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403</v>
      </c>
      <c r="C767" s="324" t="s">
        <v>278</v>
      </c>
      <c r="D767" s="289" t="s">
        <v>204</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396</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365</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29038894.479999997</v>
      </c>
      <c r="X769" s="225">
        <f t="shared" si="102"/>
        <v>59282184.02</v>
      </c>
    </row>
    <row r="770" spans="2:24" ht="126">
      <c r="B770" s="183">
        <v>180411</v>
      </c>
      <c r="C770" s="183"/>
      <c r="D770" s="183" t="s">
        <v>690</v>
      </c>
      <c r="E770" s="183" t="s">
        <v>194</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195</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29038894.479999997</v>
      </c>
      <c r="X771" s="225">
        <f t="shared" si="102"/>
        <v>99451442.57000002</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2015-07-17T09:06:24Z</dcterms:modified>
  <cp:category/>
  <cp:version/>
  <cp:contentType/>
  <cp:contentStatus/>
</cp:coreProperties>
</file>